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858\"/>
    </mc:Choice>
  </mc:AlternateContent>
  <xr:revisionPtr revIDLastSave="0" documentId="13_ncr:1_{E4ECC618-22B5-4741-B897-3D66F6145E03}" xr6:coauthVersionLast="47" xr6:coauthVersionMax="47" xr10:uidLastSave="{00000000-0000-0000-0000-000000000000}"/>
  <bookViews>
    <workbookView xWindow="384" yWindow="384" windowWidth="17928" windowHeight="12708" tabRatio="796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Источники ЦИ" sheetId="6" r:id="rId6"/>
    <sheet name="Цена МАТ и ОБ по ТКП" sheetId="7" r:id="rId7"/>
  </sheets>
  <calcPr calcId="181029"/>
</workbook>
</file>

<file path=xl/calcChain.xml><?xml version="1.0" encoding="utf-8"?>
<calcChain xmlns="http://schemas.openxmlformats.org/spreadsheetml/2006/main">
  <c r="C39" i="1" l="1"/>
  <c r="C29" i="1"/>
  <c r="C30" i="1" s="1"/>
  <c r="C43" i="1"/>
  <c r="H40" i="1"/>
  <c r="H39" i="1"/>
  <c r="H38" i="1"/>
  <c r="H37" i="1"/>
  <c r="H36" i="1"/>
  <c r="G62" i="2"/>
  <c r="G63" i="2" s="1"/>
  <c r="G64" i="2" s="1"/>
  <c r="G66" i="2" s="1"/>
  <c r="G67" i="2" s="1"/>
  <c r="G68" i="2" s="1"/>
  <c r="F62" i="2"/>
  <c r="F63" i="2" s="1"/>
  <c r="F64" i="2" s="1"/>
  <c r="F66" i="2" s="1"/>
  <c r="F67" i="2" s="1"/>
  <c r="F68" i="2" s="1"/>
  <c r="C38" i="1" s="1"/>
  <c r="E62" i="2"/>
  <c r="E63" i="2" s="1"/>
  <c r="E64" i="2" s="1"/>
  <c r="E66" i="2" s="1"/>
  <c r="E67" i="2" s="1"/>
  <c r="E68" i="2" s="1"/>
  <c r="D62" i="2"/>
  <c r="D63" i="2" s="1"/>
  <c r="G55" i="2"/>
  <c r="F55" i="2"/>
  <c r="E55" i="2"/>
  <c r="D55" i="2"/>
  <c r="H55" i="2" s="1"/>
  <c r="H54" i="2"/>
  <c r="G41" i="2"/>
  <c r="F41" i="2"/>
  <c r="E41" i="2"/>
  <c r="D41" i="2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G32" i="2"/>
  <c r="F32" i="2"/>
  <c r="E32" i="2"/>
  <c r="D32" i="2"/>
  <c r="H31" i="2"/>
  <c r="G29" i="2"/>
  <c r="F29" i="2"/>
  <c r="E29" i="2"/>
  <c r="D29" i="2"/>
  <c r="H29" i="2" s="1"/>
  <c r="H28" i="2"/>
  <c r="H23" i="2"/>
  <c r="G23" i="2"/>
  <c r="F23" i="2"/>
  <c r="E23" i="2"/>
  <c r="D23" i="2"/>
  <c r="H22" i="2"/>
  <c r="H41" i="2" l="1"/>
  <c r="C32" i="1"/>
  <c r="C34" i="1" s="1"/>
  <c r="H32" i="2"/>
  <c r="C31" i="1"/>
  <c r="D64" i="2"/>
  <c r="H63" i="2"/>
  <c r="H62" i="2"/>
  <c r="H64" i="2" l="1"/>
  <c r="D66" i="2"/>
  <c r="H66" i="2" l="1"/>
  <c r="D67" i="2"/>
  <c r="D68" i="2" l="1"/>
  <c r="H67" i="2"/>
  <c r="H68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<sst xmlns="http://schemas.openxmlformats.org/spreadsheetml/2006/main" count="230" uniqueCount="132">
  <si>
    <t>СВОДКА ЗАТРАТ</t>
  </si>
  <si>
    <t>P_0858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</si>
  <si>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</si>
  <si>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</si>
  <si>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</si>
  <si>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</si>
  <si>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</si>
  <si>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</si>
  <si>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</si>
  <si>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</si>
  <si>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</si>
  <si>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</si>
  <si>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</si>
  <si>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</si>
  <si>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</si>
  <si>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</si>
  <si>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</si>
  <si>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</si>
  <si>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</si>
  <si>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</si>
  <si>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</si>
  <si>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</si>
  <si>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</si>
  <si>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</si>
  <si>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</si>
  <si>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</si>
  <si>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</si>
  <si>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</si>
  <si>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</si>
  <si>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</si>
  <si>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</si>
  <si>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</si>
  <si>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</si>
  <si>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</si>
  <si>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</si>
  <si>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</si>
  <si>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</si>
  <si>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</si>
  <si>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</si>
  <si>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</si>
  <si>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</si>
  <si>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</si>
  <si>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</si>
  <si>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</si>
  <si>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</si>
  <si>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</si>
  <si>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</si>
  <si>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</si>
  <si>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</si>
  <si>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</si>
  <si>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</si>
  <si>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</si>
  <si>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</si>
  <si>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</si>
  <si>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</si>
  <si>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</si>
  <si>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</si>
  <si>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</si>
  <si>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</si>
  <si>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Смета №1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</si>
  <si>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</si>
  <si>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</si>
  <si>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</si>
  <si>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</si>
  <si>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</si>
  <si>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</si>
  <si>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</si>
  <si>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</si>
  <si>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</si>
  <si>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</si>
  <si>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</si>
  <si>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</si>
  <si>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</si>
  <si>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</si>
  <si>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</si>
  <si>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</si>
  <si>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</si>
  <si>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</si>
  <si>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</si>
  <si>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</si>
  <si>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</si>
  <si>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</si>
  <si>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</si>
  <si>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</si>
  <si>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</si>
  <si>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</si>
  <si>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</si>
  <si>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</si>
  <si>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</si>
  <si>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</si>
  <si>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</si>
  <si>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</si>
  <si>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</si>
  <si>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</si>
  <si>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</si>
  <si>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</si>
  <si>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КЛ одноцепная</t>
  </si>
  <si>
    <t>ОСР 27-09-01</t>
  </si>
  <si>
    <t>ОСР 27-12-01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</si>
  <si>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</si>
  <si>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</si>
  <si>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</si>
  <si>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</si>
  <si>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</si>
  <si>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</si>
  <si>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</si>
  <si>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</si>
  <si>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</si>
  <si>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</si>
  <si>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</si>
  <si>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Труба полиэтиленовая толстостенная гладкая 110*8,1мм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</si>
  <si>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</si>
  <si>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</si>
  <si>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</si>
  <si>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</si>
  <si>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</si>
  <si>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</si>
  <si>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</si>
  <si>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</si>
  <si>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</si>
  <si>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</si>
  <si>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</si>
  <si>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</si>
  <si>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</si>
  <si>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</si>
  <si>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</si>
  <si>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</si>
  <si>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</si>
  <si>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Кабель силовой с алюминиевыми жилами АПвПу 3х120мк</t>
  </si>
  <si>
    <t>ФСБЦ-21.1.07.02-1164</t>
  </si>
  <si>
    <t>ФСБЦ-24.3.02.02-0004</t>
  </si>
  <si>
    <t>Реконструкция КЛ-6 кВ от ТП-6031 до опоры № 6030/85 (двухцепная протяженностью 0,2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</si>
</sst>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16" fillId="0" borderId="0" xfId="4" applyNumberFormat="1" applyFont="1" applyAlignment="1">
      <alignment vertical="center"/>
    </xf>
    <xf numFmtId="168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2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168" fontId="17" fillId="0" borderId="1" xfId="1" applyNumberFormat="1" applyFont="1" applyFill="1" applyBorder="1" applyAlignment="1">
      <alignment horizontal="center" vertical="center" wrapText="1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topLeftCell="A13" zoomScale="90" zoomScaleNormal="90" workbookViewId="0">
      <selection activeCell="B26" sqref="B2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8" width="13.332031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8" ht="16.2" customHeight="1" x14ac:dyDescent="0.3">
      <c r="A17" s="87" t="s">
        <v>2</v>
      </c>
      <c r="B17" s="87"/>
      <c r="C17" s="87"/>
    </row>
    <row r="18" spans="1:8" ht="16.2" customHeight="1" x14ac:dyDescent="0.3">
      <c r="A18" s="1"/>
      <c r="B18" s="1"/>
      <c r="C18" s="1"/>
    </row>
    <row r="19" spans="1:8" ht="72" customHeight="1" x14ac:dyDescent="0.3">
      <c r="A19" s="86" t="s">
        <v>131</v>
      </c>
      <c r="B19" s="86"/>
      <c r="C19" s="86"/>
    </row>
    <row r="20" spans="1:8" ht="16.2" customHeight="1" x14ac:dyDescent="0.3">
      <c r="A20" s="87" t="s">
        <v>3</v>
      </c>
      <c r="B20" s="87"/>
      <c r="C20" s="87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112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2" t="s">
        <v>113</v>
      </c>
      <c r="B25" s="83"/>
      <c r="C25" s="84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114</v>
      </c>
      <c r="C26" s="54"/>
      <c r="D26" s="51"/>
      <c r="E26" s="51"/>
      <c r="F26" s="52"/>
      <c r="G26" s="52" t="s">
        <v>115</v>
      </c>
      <c r="H26" s="52"/>
    </row>
    <row r="27" spans="1:8" ht="16.95" customHeight="1" x14ac:dyDescent="0.3">
      <c r="A27" s="55" t="s">
        <v>6</v>
      </c>
      <c r="B27" s="53" t="s">
        <v>116</v>
      </c>
      <c r="C27" s="56">
        <v>0</v>
      </c>
      <c r="D27" s="57"/>
      <c r="E27" s="57"/>
      <c r="F27" s="58" t="s">
        <v>117</v>
      </c>
      <c r="G27" s="58" t="s">
        <v>118</v>
      </c>
      <c r="H27" s="58" t="s">
        <v>119</v>
      </c>
    </row>
    <row r="28" spans="1:8" ht="16.95" customHeight="1" x14ac:dyDescent="0.3">
      <c r="A28" s="55" t="s">
        <v>7</v>
      </c>
      <c r="B28" s="53" t="s">
        <v>120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121</v>
      </c>
      <c r="C29" s="62">
        <f>ССР!G59*1.2</f>
        <v>275.12532023858398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275.12532023858398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122</v>
      </c>
      <c r="C31" s="62">
        <f>C30-ROUND(C30/1.2,5)</f>
        <v>45.854220238583991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123</v>
      </c>
      <c r="C32" s="66">
        <f>C30*H39</f>
        <v>333.25225064869477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50"/>
      <c r="B33" s="53" t="s">
        <v>111</v>
      </c>
      <c r="C33" s="62">
        <v>0.83</v>
      </c>
      <c r="D33" s="67"/>
      <c r="E33" s="68"/>
      <c r="F33" s="69"/>
      <c r="G33" s="60"/>
      <c r="H33" s="65"/>
    </row>
    <row r="34" spans="1:8" ht="15.6" x14ac:dyDescent="0.3">
      <c r="A34" s="50"/>
      <c r="B34" s="53" t="s">
        <v>124</v>
      </c>
      <c r="C34" s="66">
        <f>C32*C33</f>
        <v>276.59936803841663</v>
      </c>
      <c r="D34" s="67"/>
      <c r="E34" s="68"/>
      <c r="F34" s="69"/>
      <c r="G34" s="60"/>
      <c r="H34" s="65"/>
    </row>
    <row r="35" spans="1:8" ht="15.6" x14ac:dyDescent="0.3">
      <c r="A35" s="82" t="s">
        <v>125</v>
      </c>
      <c r="B35" s="83"/>
      <c r="C35" s="84"/>
      <c r="D35" s="70"/>
      <c r="E35" s="71"/>
      <c r="F35" s="59">
        <v>2024</v>
      </c>
      <c r="G35" s="60">
        <v>109.11350326220534</v>
      </c>
      <c r="H35" s="65"/>
    </row>
    <row r="36" spans="1:8" ht="15.6" x14ac:dyDescent="0.3">
      <c r="A36" s="50">
        <v>1</v>
      </c>
      <c r="B36" s="53" t="s">
        <v>114</v>
      </c>
      <c r="C36" s="54"/>
      <c r="D36" s="72"/>
      <c r="E36" s="73"/>
      <c r="F36" s="59">
        <v>2025</v>
      </c>
      <c r="G36" s="60">
        <v>107.81631706396419</v>
      </c>
      <c r="H36" s="74">
        <f>(G36+100)/200</f>
        <v>1.039081585319821</v>
      </c>
    </row>
    <row r="37" spans="1:8" ht="15.6" x14ac:dyDescent="0.3">
      <c r="A37" s="55" t="s">
        <v>6</v>
      </c>
      <c r="B37" s="53" t="s">
        <v>116</v>
      </c>
      <c r="C37" s="75">
        <f>ССР!D68+ССР!E68</f>
        <v>5145.5257117611136</v>
      </c>
      <c r="D37" s="72"/>
      <c r="E37" s="57"/>
      <c r="F37" s="59">
        <v>2026</v>
      </c>
      <c r="G37" s="60">
        <v>105.26289686896166</v>
      </c>
      <c r="H37" s="74">
        <f>(G37+100)/200*G36/100</f>
        <v>1.1065344785145874</v>
      </c>
    </row>
    <row r="38" spans="1:8" ht="15.6" x14ac:dyDescent="0.3">
      <c r="A38" s="55" t="s">
        <v>7</v>
      </c>
      <c r="B38" s="53" t="s">
        <v>120</v>
      </c>
      <c r="C38" s="75">
        <f>ССР!F68</f>
        <v>0</v>
      </c>
      <c r="D38" s="72"/>
      <c r="E38" s="57"/>
      <c r="F38" s="59">
        <v>2027</v>
      </c>
      <c r="G38" s="60">
        <v>104.42089798933949</v>
      </c>
      <c r="H38" s="74">
        <f>(G38+100)/200*G37/100*G36/100</f>
        <v>1.1599922999352297</v>
      </c>
    </row>
    <row r="39" spans="1:8" ht="15.6" x14ac:dyDescent="0.3">
      <c r="A39" s="55" t="s">
        <v>8</v>
      </c>
      <c r="B39" s="53" t="s">
        <v>121</v>
      </c>
      <c r="C39" s="75">
        <f>(ССР!G64-ССР!G59)*1.2</f>
        <v>93.393322188387728</v>
      </c>
      <c r="D39" s="72"/>
      <c r="E39" s="57"/>
      <c r="F39" s="59">
        <v>2028</v>
      </c>
      <c r="G39" s="60">
        <v>104.42089798933949</v>
      </c>
      <c r="H39" s="74">
        <f>(G39+100)/200*G38/100*G37/100*G36/100</f>
        <v>1.2112743761995592</v>
      </c>
    </row>
    <row r="40" spans="1:8" ht="15.6" x14ac:dyDescent="0.3">
      <c r="A40" s="50">
        <v>2</v>
      </c>
      <c r="B40" s="53" t="s">
        <v>9</v>
      </c>
      <c r="C40" s="75">
        <f>C37+C38+C39</f>
        <v>5238.9190339495017</v>
      </c>
      <c r="D40" s="67"/>
      <c r="E40" s="68"/>
      <c r="F40" s="59">
        <v>2029</v>
      </c>
      <c r="G40" s="60">
        <v>104.42089798933949</v>
      </c>
      <c r="H40" s="74">
        <f>(G40+100)/200*G39/100*G38/100*G37/100*G36/100</f>
        <v>1.26482358074235</v>
      </c>
    </row>
    <row r="41" spans="1:8" ht="15.6" x14ac:dyDescent="0.3">
      <c r="A41" s="55" t="s">
        <v>10</v>
      </c>
      <c r="B41" s="53" t="s">
        <v>122</v>
      </c>
      <c r="C41" s="62">
        <f>C40-ROUND(C40/1.2,5)</f>
        <v>873.15317394950125</v>
      </c>
      <c r="D41" s="72"/>
      <c r="E41" s="57"/>
      <c r="F41" s="51"/>
      <c r="G41" s="51"/>
      <c r="H41" s="51"/>
    </row>
    <row r="42" spans="1:8" ht="15.6" x14ac:dyDescent="0.3">
      <c r="A42" s="50">
        <v>3</v>
      </c>
      <c r="B42" s="53" t="s">
        <v>123</v>
      </c>
      <c r="C42" s="76">
        <f>C40*H40</f>
        <v>6626.308331739262</v>
      </c>
      <c r="D42" s="67"/>
      <c r="E42" s="68"/>
      <c r="F42" s="51"/>
      <c r="G42" s="51"/>
      <c r="H42" s="51"/>
    </row>
    <row r="43" spans="1:8" ht="15.6" x14ac:dyDescent="0.3">
      <c r="A43" s="50"/>
      <c r="B43" s="53" t="s">
        <v>111</v>
      </c>
      <c r="C43" s="62">
        <f>C33</f>
        <v>0.83</v>
      </c>
      <c r="D43" s="67"/>
      <c r="E43" s="68"/>
      <c r="F43" s="51"/>
      <c r="G43" s="51"/>
      <c r="H43" s="51"/>
    </row>
    <row r="44" spans="1:8" ht="15.6" x14ac:dyDescent="0.3">
      <c r="A44" s="50"/>
      <c r="B44" s="53" t="s">
        <v>124</v>
      </c>
      <c r="C44" s="66">
        <f>C42*C43</f>
        <v>5499.8359153435877</v>
      </c>
      <c r="D44" s="67"/>
      <c r="E44" s="68"/>
      <c r="F44" s="51"/>
      <c r="G44" s="51"/>
      <c r="H44" s="51"/>
    </row>
    <row r="45" spans="1:8" ht="15.6" x14ac:dyDescent="0.3">
      <c r="A45" s="50"/>
      <c r="B45" s="53"/>
      <c r="C45" s="75"/>
      <c r="D45" s="77"/>
      <c r="E45" s="57"/>
      <c r="F45" s="51"/>
      <c r="G45" s="51"/>
      <c r="H45" s="51"/>
    </row>
    <row r="46" spans="1:8" ht="15.6" x14ac:dyDescent="0.3">
      <c r="A46" s="50"/>
      <c r="B46" s="53" t="s">
        <v>126</v>
      </c>
      <c r="C46" s="81">
        <f>C34+C44</f>
        <v>5776.4352833820039</v>
      </c>
      <c r="D46" s="67"/>
      <c r="E46" s="68"/>
      <c r="F46" s="51"/>
      <c r="G46" s="51"/>
      <c r="H46" s="78"/>
    </row>
    <row r="47" spans="1:8" ht="15.6" x14ac:dyDescent="0.3">
      <c r="A47" s="52"/>
      <c r="B47" s="52"/>
      <c r="C47" s="52"/>
      <c r="D47" s="51"/>
      <c r="E47" s="73"/>
      <c r="F47" s="51"/>
      <c r="G47" s="51"/>
      <c r="H47" s="51"/>
    </row>
    <row r="48" spans="1:8" ht="15.6" x14ac:dyDescent="0.3">
      <c r="A48" s="79" t="s">
        <v>127</v>
      </c>
      <c r="B48" s="52"/>
      <c r="C48" s="52"/>
      <c r="D48" s="80"/>
      <c r="E48" s="51"/>
      <c r="F48" s="51"/>
      <c r="G48" s="51"/>
      <c r="H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68"/>
  <sheetViews>
    <sheetView zoomScale="90" zoomScaleNormal="90" workbookViewId="0">
      <selection activeCell="B18" sqref="B18:B19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131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3723.9937749240999</v>
      </c>
      <c r="E25" s="20">
        <v>253.60911548273</v>
      </c>
      <c r="F25" s="20">
        <v>0</v>
      </c>
      <c r="G25" s="20">
        <v>0</v>
      </c>
      <c r="H25" s="20">
        <v>3977.6028904067998</v>
      </c>
    </row>
    <row r="26" spans="1:8" ht="16.95" customHeight="1" x14ac:dyDescent="0.3">
      <c r="A26" s="6"/>
      <c r="B26" s="9"/>
      <c r="C26" s="9" t="s">
        <v>26</v>
      </c>
      <c r="D26" s="20">
        <v>3723.9937749240999</v>
      </c>
      <c r="E26" s="20">
        <v>253.60911548273</v>
      </c>
      <c r="F26" s="20">
        <v>0</v>
      </c>
      <c r="G26" s="20">
        <v>0</v>
      </c>
      <c r="H26" s="20">
        <v>3977.6028904067998</v>
      </c>
    </row>
    <row r="27" spans="1:8" ht="16.95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6.95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6.95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4.200000000000003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6.95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v>3723.9937749240999</v>
      </c>
      <c r="E42" s="20">
        <v>253.60911548273</v>
      </c>
      <c r="F42" s="20">
        <v>0</v>
      </c>
      <c r="G42" s="20">
        <v>0</v>
      </c>
      <c r="H42" s="20">
        <v>3977.6028904067998</v>
      </c>
    </row>
    <row r="43" spans="1:8" ht="16.95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74.479875498480993</v>
      </c>
      <c r="E44" s="20">
        <v>5.0721823096545</v>
      </c>
      <c r="F44" s="20">
        <v>0</v>
      </c>
      <c r="G44" s="20">
        <v>0</v>
      </c>
      <c r="H44" s="20">
        <v>79.552057808135999</v>
      </c>
    </row>
    <row r="45" spans="1:8" ht="16.95" customHeight="1" x14ac:dyDescent="0.3">
      <c r="A45" s="6"/>
      <c r="B45" s="9"/>
      <c r="C45" s="9" t="s">
        <v>41</v>
      </c>
      <c r="D45" s="20">
        <v>74.479875498480993</v>
      </c>
      <c r="E45" s="20">
        <v>5.0721823096545</v>
      </c>
      <c r="F45" s="20">
        <v>0</v>
      </c>
      <c r="G45" s="20">
        <v>0</v>
      </c>
      <c r="H45" s="20">
        <v>79.552057808135999</v>
      </c>
    </row>
    <row r="46" spans="1:8" ht="16.95" customHeight="1" x14ac:dyDescent="0.3">
      <c r="A46" s="6"/>
      <c r="B46" s="9"/>
      <c r="C46" s="9" t="s">
        <v>42</v>
      </c>
      <c r="D46" s="20">
        <v>3798.4736504225002</v>
      </c>
      <c r="E46" s="20">
        <v>258.68129779238001</v>
      </c>
      <c r="F46" s="20">
        <v>0</v>
      </c>
      <c r="G46" s="20">
        <v>0</v>
      </c>
      <c r="H46" s="20">
        <v>4057.1549482148998</v>
      </c>
    </row>
    <row r="47" spans="1:8" ht="16.95" customHeight="1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44</v>
      </c>
      <c r="C48" s="7" t="s">
        <v>45</v>
      </c>
      <c r="D48" s="20">
        <v>0</v>
      </c>
      <c r="E48" s="20">
        <v>0</v>
      </c>
      <c r="F48" s="20">
        <v>0</v>
      </c>
      <c r="G48" s="20">
        <v>12.094622496941</v>
      </c>
      <c r="H48" s="20">
        <v>12.094622496941</v>
      </c>
    </row>
    <row r="49" spans="1:8" ht="31.2" x14ac:dyDescent="0.3">
      <c r="A49" s="6">
        <v>4</v>
      </c>
      <c r="B49" s="6" t="s">
        <v>66</v>
      </c>
      <c r="C49" s="7" t="s">
        <v>68</v>
      </c>
      <c r="D49" s="20">
        <v>99.140162276031006</v>
      </c>
      <c r="E49" s="20">
        <v>6.7515818723812</v>
      </c>
      <c r="F49" s="20">
        <v>0</v>
      </c>
      <c r="G49" s="20">
        <v>0</v>
      </c>
      <c r="H49" s="20">
        <v>105.89174414841</v>
      </c>
    </row>
    <row r="50" spans="1:8" x14ac:dyDescent="0.3">
      <c r="A50" s="6">
        <v>5</v>
      </c>
      <c r="B50" s="6" t="s">
        <v>67</v>
      </c>
      <c r="C50" s="7" t="s">
        <v>69</v>
      </c>
      <c r="D50" s="20">
        <v>0</v>
      </c>
      <c r="E50" s="20">
        <v>0</v>
      </c>
      <c r="F50" s="20">
        <v>0</v>
      </c>
      <c r="G50" s="20">
        <v>56.788518750000001</v>
      </c>
      <c r="H50" s="20">
        <v>56.788518750000001</v>
      </c>
    </row>
    <row r="51" spans="1:8" ht="16.95" customHeight="1" x14ac:dyDescent="0.3">
      <c r="A51" s="6"/>
      <c r="B51" s="9"/>
      <c r="C51" s="9" t="s">
        <v>65</v>
      </c>
      <c r="D51" s="20">
        <v>99.140162276031006</v>
      </c>
      <c r="E51" s="20">
        <v>6.7515818723812</v>
      </c>
      <c r="F51" s="20">
        <v>0</v>
      </c>
      <c r="G51" s="20">
        <v>68.883141246940994</v>
      </c>
      <c r="H51" s="20">
        <v>174.77488539535</v>
      </c>
    </row>
    <row r="52" spans="1:8" ht="16.95" customHeight="1" x14ac:dyDescent="0.3">
      <c r="A52" s="6"/>
      <c r="B52" s="9"/>
      <c r="C52" s="9" t="s">
        <v>64</v>
      </c>
      <c r="D52" s="20">
        <v>3897.6138126986002</v>
      </c>
      <c r="E52" s="20">
        <v>265.43287966475998</v>
      </c>
      <c r="F52" s="20">
        <v>0</v>
      </c>
      <c r="G52" s="20">
        <v>68.883141246940994</v>
      </c>
      <c r="H52" s="20">
        <v>4231.9298336103002</v>
      </c>
    </row>
    <row r="53" spans="1:8" ht="16.95" customHeight="1" x14ac:dyDescent="0.3">
      <c r="A53" s="6"/>
      <c r="B53" s="9"/>
      <c r="C53" s="9" t="s">
        <v>63</v>
      </c>
      <c r="D53" s="20"/>
      <c r="E53" s="20"/>
      <c r="F53" s="20"/>
      <c r="G53" s="20"/>
      <c r="H53" s="20"/>
    </row>
    <row r="54" spans="1:8" x14ac:dyDescent="0.3">
      <c r="A54" s="6"/>
      <c r="B54" s="6"/>
      <c r="C54" s="7"/>
      <c r="D54" s="20"/>
      <c r="E54" s="20"/>
      <c r="F54" s="20"/>
      <c r="G54" s="20"/>
      <c r="H54" s="20">
        <f>SUM(D54:G54)</f>
        <v>0</v>
      </c>
    </row>
    <row r="55" spans="1:8" ht="16.95" customHeight="1" x14ac:dyDescent="0.3">
      <c r="A55" s="6"/>
      <c r="B55" s="9"/>
      <c r="C55" s="9" t="s">
        <v>62</v>
      </c>
      <c r="D55" s="20">
        <f>SUM(D54:D54)</f>
        <v>0</v>
      </c>
      <c r="E55" s="20">
        <f>SUM(E54:E54)</f>
        <v>0</v>
      </c>
      <c r="F55" s="20">
        <f>SUM(F54:F54)</f>
        <v>0</v>
      </c>
      <c r="G55" s="20">
        <f>SUM(G54:G54)</f>
        <v>0</v>
      </c>
      <c r="H55" s="20">
        <f>SUM(D55:G55)</f>
        <v>0</v>
      </c>
    </row>
    <row r="56" spans="1:8" ht="16.95" customHeight="1" x14ac:dyDescent="0.3">
      <c r="A56" s="6"/>
      <c r="B56" s="9"/>
      <c r="C56" s="9" t="s">
        <v>61</v>
      </c>
      <c r="D56" s="20">
        <v>3897.6138126986002</v>
      </c>
      <c r="E56" s="20">
        <v>265.43287966475998</v>
      </c>
      <c r="F56" s="20">
        <v>0</v>
      </c>
      <c r="G56" s="20">
        <v>68.883141246940994</v>
      </c>
      <c r="H56" s="20">
        <v>4231.9298336103002</v>
      </c>
    </row>
    <row r="57" spans="1:8" ht="153" customHeight="1" x14ac:dyDescent="0.3">
      <c r="A57" s="6"/>
      <c r="B57" s="9"/>
      <c r="C57" s="9" t="s">
        <v>60</v>
      </c>
      <c r="D57" s="20"/>
      <c r="E57" s="20"/>
      <c r="F57" s="20"/>
      <c r="G57" s="20"/>
      <c r="H57" s="20"/>
    </row>
    <row r="58" spans="1:8" x14ac:dyDescent="0.3">
      <c r="A58" s="6">
        <v>6</v>
      </c>
      <c r="B58" s="6" t="s">
        <v>59</v>
      </c>
      <c r="C58" s="7" t="s">
        <v>58</v>
      </c>
      <c r="D58" s="20">
        <v>0</v>
      </c>
      <c r="E58" s="20">
        <v>0</v>
      </c>
      <c r="F58" s="20">
        <v>0</v>
      </c>
      <c r="G58" s="20">
        <v>229.27110019881999</v>
      </c>
      <c r="H58" s="20">
        <v>229.27110019881999</v>
      </c>
    </row>
    <row r="59" spans="1:8" ht="16.95" customHeight="1" x14ac:dyDescent="0.3">
      <c r="A59" s="6"/>
      <c r="B59" s="9"/>
      <c r="C59" s="9" t="s">
        <v>57</v>
      </c>
      <c r="D59" s="20">
        <v>0</v>
      </c>
      <c r="E59" s="20">
        <v>0</v>
      </c>
      <c r="F59" s="20">
        <v>0</v>
      </c>
      <c r="G59" s="20">
        <v>229.27110019881999</v>
      </c>
      <c r="H59" s="20">
        <v>229.27110019881999</v>
      </c>
    </row>
    <row r="60" spans="1:8" ht="16.95" customHeight="1" x14ac:dyDescent="0.3">
      <c r="A60" s="6"/>
      <c r="B60" s="9"/>
      <c r="C60" s="9" t="s">
        <v>56</v>
      </c>
      <c r="D60" s="20">
        <v>3897.6138126986002</v>
      </c>
      <c r="E60" s="20">
        <v>265.43287966475998</v>
      </c>
      <c r="F60" s="20">
        <v>0</v>
      </c>
      <c r="G60" s="20">
        <v>298.15424144577003</v>
      </c>
      <c r="H60" s="20">
        <v>4461.2009338091002</v>
      </c>
    </row>
    <row r="61" spans="1:8" ht="16.95" customHeight="1" x14ac:dyDescent="0.3">
      <c r="A61" s="6"/>
      <c r="B61" s="9"/>
      <c r="C61" s="9" t="s">
        <v>55</v>
      </c>
      <c r="D61" s="20"/>
      <c r="E61" s="20"/>
      <c r="F61" s="20"/>
      <c r="G61" s="20"/>
      <c r="H61" s="20"/>
    </row>
    <row r="62" spans="1:8" ht="34.200000000000003" customHeight="1" x14ac:dyDescent="0.3">
      <c r="A62" s="6">
        <v>7</v>
      </c>
      <c r="B62" s="6" t="s">
        <v>54</v>
      </c>
      <c r="C62" s="7" t="s">
        <v>53</v>
      </c>
      <c r="D62" s="20">
        <f>D60 * 3%</f>
        <v>116.928414380958</v>
      </c>
      <c r="E62" s="20">
        <f>E60 * 3%</f>
        <v>7.9629863899427988</v>
      </c>
      <c r="F62" s="20">
        <f>F60 * 3%</f>
        <v>0</v>
      </c>
      <c r="G62" s="20">
        <f>G60 * 3%</f>
        <v>8.9446272433731</v>
      </c>
      <c r="H62" s="20">
        <f>SUM(D62:G62)</f>
        <v>133.83602801427389</v>
      </c>
    </row>
    <row r="63" spans="1:8" ht="16.95" customHeight="1" x14ac:dyDescent="0.3">
      <c r="A63" s="6"/>
      <c r="B63" s="9"/>
      <c r="C63" s="9" t="s">
        <v>52</v>
      </c>
      <c r="D63" s="20">
        <f>D62</f>
        <v>116.928414380958</v>
      </c>
      <c r="E63" s="20">
        <f>E62</f>
        <v>7.9629863899427988</v>
      </c>
      <c r="F63" s="20">
        <f>F62</f>
        <v>0</v>
      </c>
      <c r="G63" s="20">
        <f>G62</f>
        <v>8.9446272433731</v>
      </c>
      <c r="H63" s="20">
        <f>SUM(D63:G63)</f>
        <v>133.83602801427389</v>
      </c>
    </row>
    <row r="64" spans="1:8" ht="16.95" customHeight="1" x14ac:dyDescent="0.3">
      <c r="A64" s="6"/>
      <c r="B64" s="9"/>
      <c r="C64" s="9" t="s">
        <v>51</v>
      </c>
      <c r="D64" s="20">
        <f>D63 + D60</f>
        <v>4014.5422270795584</v>
      </c>
      <c r="E64" s="20">
        <f>E63 + E60</f>
        <v>273.39586605470276</v>
      </c>
      <c r="F64" s="20">
        <f>F63 + F60</f>
        <v>0</v>
      </c>
      <c r="G64" s="20">
        <f>G63 + G60</f>
        <v>307.0988686891431</v>
      </c>
      <c r="H64" s="20">
        <f>SUM(D64:G64)</f>
        <v>4595.0369618234045</v>
      </c>
    </row>
    <row r="65" spans="1:8" ht="16.95" customHeight="1" x14ac:dyDescent="0.3">
      <c r="A65" s="6"/>
      <c r="B65" s="9"/>
      <c r="C65" s="9" t="s">
        <v>50</v>
      </c>
      <c r="D65" s="20"/>
      <c r="E65" s="20"/>
      <c r="F65" s="20"/>
      <c r="G65" s="20"/>
      <c r="H65" s="20"/>
    </row>
    <row r="66" spans="1:8" ht="16.95" customHeight="1" x14ac:dyDescent="0.3">
      <c r="A66" s="6">
        <v>8</v>
      </c>
      <c r="B66" s="6" t="s">
        <v>49</v>
      </c>
      <c r="C66" s="7" t="s">
        <v>48</v>
      </c>
      <c r="D66" s="20">
        <f>D64 * 20%</f>
        <v>802.90844541591173</v>
      </c>
      <c r="E66" s="20">
        <f>E64 * 20%</f>
        <v>54.679173210940554</v>
      </c>
      <c r="F66" s="20">
        <f>F64 * 20%</f>
        <v>0</v>
      </c>
      <c r="G66" s="20">
        <f>G64 * 20%</f>
        <v>61.419773737828621</v>
      </c>
      <c r="H66" s="20">
        <f>SUM(D66:G66)</f>
        <v>919.00739236468098</v>
      </c>
    </row>
    <row r="67" spans="1:8" ht="16.95" customHeight="1" x14ac:dyDescent="0.3">
      <c r="A67" s="6"/>
      <c r="B67" s="9"/>
      <c r="C67" s="9" t="s">
        <v>47</v>
      </c>
      <c r="D67" s="20">
        <f>D66</f>
        <v>802.90844541591173</v>
      </c>
      <c r="E67" s="20">
        <f>E66</f>
        <v>54.679173210940554</v>
      </c>
      <c r="F67" s="20">
        <f>F66</f>
        <v>0</v>
      </c>
      <c r="G67" s="20">
        <f>G66</f>
        <v>61.419773737828621</v>
      </c>
      <c r="H67" s="20">
        <f>SUM(D67:G67)</f>
        <v>919.00739236468098</v>
      </c>
    </row>
    <row r="68" spans="1:8" ht="16.95" customHeight="1" x14ac:dyDescent="0.3">
      <c r="A68" s="6"/>
      <c r="B68" s="9"/>
      <c r="C68" s="9" t="s">
        <v>46</v>
      </c>
      <c r="D68" s="20">
        <f>D67 + D64</f>
        <v>4817.4506724954699</v>
      </c>
      <c r="E68" s="20">
        <f>E67 + E64</f>
        <v>328.07503926564334</v>
      </c>
      <c r="F68" s="20">
        <f>F67 + F64</f>
        <v>0</v>
      </c>
      <c r="G68" s="20">
        <f>G67 + G64</f>
        <v>368.51864242697172</v>
      </c>
      <c r="H68" s="20">
        <f>SUM(D68:G68)</f>
        <v>5514.044354188085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6" t="s">
        <v>131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73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74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75</v>
      </c>
      <c r="C13" s="25" t="s">
        <v>76</v>
      </c>
      <c r="D13" s="19">
        <v>3723.9937749240999</v>
      </c>
      <c r="E13" s="19">
        <v>253.60911548273</v>
      </c>
      <c r="F13" s="19">
        <v>0</v>
      </c>
      <c r="G13" s="19">
        <v>0</v>
      </c>
      <c r="H13" s="19">
        <v>3977.6028904067998</v>
      </c>
      <c r="J13" s="5"/>
    </row>
    <row r="14" spans="1:14" ht="16.95" customHeight="1" x14ac:dyDescent="0.3">
      <c r="A14" s="6"/>
      <c r="B14" s="9"/>
      <c r="C14" s="9" t="s">
        <v>77</v>
      </c>
      <c r="D14" s="19">
        <v>3723.9937749240999</v>
      </c>
      <c r="E14" s="19">
        <v>253.60911548273</v>
      </c>
      <c r="F14" s="19">
        <v>0</v>
      </c>
      <c r="G14" s="19">
        <v>0</v>
      </c>
      <c r="H14" s="19">
        <v>3977.6028904067998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6" t="s">
        <v>131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73</v>
      </c>
      <c r="C7" s="29" t="s">
        <v>45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74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75</v>
      </c>
      <c r="C13" s="25" t="s">
        <v>79</v>
      </c>
      <c r="D13" s="19">
        <v>0</v>
      </c>
      <c r="E13" s="19">
        <v>0</v>
      </c>
      <c r="F13" s="19">
        <v>0</v>
      </c>
      <c r="G13" s="19">
        <v>12.094622496941</v>
      </c>
      <c r="H13" s="19">
        <v>12.094622496941</v>
      </c>
      <c r="J13" s="5"/>
    </row>
    <row r="14" spans="1:14" ht="16.95" customHeight="1" x14ac:dyDescent="0.3">
      <c r="A14" s="6"/>
      <c r="B14" s="9"/>
      <c r="C14" s="9" t="s">
        <v>77</v>
      </c>
      <c r="D14" s="19">
        <v>0</v>
      </c>
      <c r="E14" s="19">
        <v>0</v>
      </c>
      <c r="F14" s="19">
        <v>0</v>
      </c>
      <c r="G14" s="19">
        <v>12.094622496941</v>
      </c>
      <c r="H14" s="19">
        <v>12.094622496941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6" t="s">
        <v>131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73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74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58</v>
      </c>
      <c r="D13" s="19">
        <v>0</v>
      </c>
      <c r="E13" s="19">
        <v>0</v>
      </c>
      <c r="F13" s="19">
        <v>0</v>
      </c>
      <c r="G13" s="19">
        <v>229.27110019881999</v>
      </c>
      <c r="H13" s="19">
        <v>229.27110019881999</v>
      </c>
      <c r="J13" s="5"/>
    </row>
    <row r="14" spans="1:14" ht="16.95" customHeight="1" x14ac:dyDescent="0.3">
      <c r="A14" s="6"/>
      <c r="B14" s="9"/>
      <c r="C14" s="9" t="s">
        <v>77</v>
      </c>
      <c r="D14" s="19">
        <v>0</v>
      </c>
      <c r="E14" s="19">
        <v>0</v>
      </c>
      <c r="F14" s="19">
        <v>0</v>
      </c>
      <c r="G14" s="19">
        <v>229.27110019881999</v>
      </c>
      <c r="H14" s="19">
        <v>229.27110019881999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6"/>
  <sheetViews>
    <sheetView zoomScale="75" zoomScaleNormal="87" workbookViewId="0">
      <selection activeCell="H3" sqref="H3:H33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82</v>
      </c>
      <c r="B1" s="37" t="s">
        <v>83</v>
      </c>
      <c r="C1" s="37" t="s">
        <v>84</v>
      </c>
      <c r="D1" s="37" t="s">
        <v>85</v>
      </c>
      <c r="E1" s="37" t="s">
        <v>86</v>
      </c>
      <c r="F1" s="37" t="s">
        <v>87</v>
      </c>
      <c r="G1" s="37" t="s">
        <v>88</v>
      </c>
      <c r="H1" s="37" t="s">
        <v>89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3" t="s">
        <v>25</v>
      </c>
      <c r="B3" s="94"/>
      <c r="C3" s="45"/>
      <c r="D3" s="43">
        <v>3977.6028904067998</v>
      </c>
      <c r="E3" s="41"/>
      <c r="F3" s="41"/>
      <c r="G3" s="41"/>
      <c r="H3" s="48"/>
    </row>
    <row r="4" spans="1:8" x14ac:dyDescent="0.3">
      <c r="A4" s="95" t="s">
        <v>90</v>
      </c>
      <c r="B4" s="42" t="s">
        <v>91</v>
      </c>
      <c r="C4" s="45"/>
      <c r="D4" s="43">
        <v>3723.9937749240999</v>
      </c>
      <c r="E4" s="41"/>
      <c r="F4" s="41"/>
      <c r="G4" s="41"/>
      <c r="H4" s="48"/>
    </row>
    <row r="5" spans="1:8" x14ac:dyDescent="0.3">
      <c r="A5" s="95"/>
      <c r="B5" s="42" t="s">
        <v>92</v>
      </c>
      <c r="C5" s="37"/>
      <c r="D5" s="43">
        <v>253.60911548273</v>
      </c>
      <c r="E5" s="41"/>
      <c r="F5" s="41"/>
      <c r="G5" s="41"/>
      <c r="H5" s="47"/>
    </row>
    <row r="6" spans="1:8" x14ac:dyDescent="0.3">
      <c r="A6" s="96"/>
      <c r="B6" s="42" t="s">
        <v>93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94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76</v>
      </c>
      <c r="B8" s="98"/>
      <c r="C8" s="95" t="s">
        <v>96</v>
      </c>
      <c r="D8" s="44">
        <v>3977.6028904067998</v>
      </c>
      <c r="E8" s="41">
        <v>0.4</v>
      </c>
      <c r="F8" s="41" t="s">
        <v>95</v>
      </c>
      <c r="G8" s="44">
        <v>9944.007226017</v>
      </c>
      <c r="H8" s="47"/>
    </row>
    <row r="9" spans="1:8" x14ac:dyDescent="0.3">
      <c r="A9" s="99">
        <v>1</v>
      </c>
      <c r="B9" s="42" t="s">
        <v>91</v>
      </c>
      <c r="C9" s="95"/>
      <c r="D9" s="44">
        <v>3723.9937749240999</v>
      </c>
      <c r="E9" s="41"/>
      <c r="F9" s="41"/>
      <c r="G9" s="41"/>
      <c r="H9" s="96" t="s">
        <v>25</v>
      </c>
    </row>
    <row r="10" spans="1:8" x14ac:dyDescent="0.3">
      <c r="A10" s="95"/>
      <c r="B10" s="42" t="s">
        <v>92</v>
      </c>
      <c r="C10" s="95"/>
      <c r="D10" s="44">
        <v>253.60911548273</v>
      </c>
      <c r="E10" s="41"/>
      <c r="F10" s="41"/>
      <c r="G10" s="41"/>
      <c r="H10" s="96"/>
    </row>
    <row r="11" spans="1:8" x14ac:dyDescent="0.3">
      <c r="A11" s="95"/>
      <c r="B11" s="42" t="s">
        <v>93</v>
      </c>
      <c r="C11" s="95"/>
      <c r="D11" s="44">
        <v>0</v>
      </c>
      <c r="E11" s="41"/>
      <c r="F11" s="41"/>
      <c r="G11" s="41"/>
      <c r="H11" s="96"/>
    </row>
    <row r="12" spans="1:8" x14ac:dyDescent="0.3">
      <c r="A12" s="95"/>
      <c r="B12" s="42" t="s">
        <v>94</v>
      </c>
      <c r="C12" s="95"/>
      <c r="D12" s="44">
        <v>0</v>
      </c>
      <c r="E12" s="41"/>
      <c r="F12" s="41"/>
      <c r="G12" s="41"/>
      <c r="H12" s="96"/>
    </row>
    <row r="13" spans="1:8" ht="24.6" x14ac:dyDescent="0.3">
      <c r="A13" s="100" t="s">
        <v>45</v>
      </c>
      <c r="B13" s="94"/>
      <c r="C13" s="37"/>
      <c r="D13" s="43">
        <v>12.094622496941</v>
      </c>
      <c r="E13" s="41"/>
      <c r="F13" s="41"/>
      <c r="G13" s="41"/>
      <c r="H13" s="47"/>
    </row>
    <row r="14" spans="1:8" x14ac:dyDescent="0.3">
      <c r="A14" s="95" t="s">
        <v>97</v>
      </c>
      <c r="B14" s="42" t="s">
        <v>91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92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93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94</v>
      </c>
      <c r="C17" s="37"/>
      <c r="D17" s="43">
        <v>12.094622496941</v>
      </c>
      <c r="E17" s="41"/>
      <c r="F17" s="41"/>
      <c r="G17" s="41"/>
      <c r="H17" s="47"/>
    </row>
    <row r="18" spans="1:8" x14ac:dyDescent="0.3">
      <c r="A18" s="97" t="s">
        <v>79</v>
      </c>
      <c r="B18" s="98"/>
      <c r="C18" s="95" t="s">
        <v>96</v>
      </c>
      <c r="D18" s="44">
        <v>12.094622496941</v>
      </c>
      <c r="E18" s="41">
        <v>0.4</v>
      </c>
      <c r="F18" s="41" t="s">
        <v>95</v>
      </c>
      <c r="G18" s="44">
        <v>30.236556242351998</v>
      </c>
      <c r="H18" s="47"/>
    </row>
    <row r="19" spans="1:8" x14ac:dyDescent="0.3">
      <c r="A19" s="99">
        <v>1</v>
      </c>
      <c r="B19" s="42" t="s">
        <v>91</v>
      </c>
      <c r="C19" s="95"/>
      <c r="D19" s="44">
        <v>0</v>
      </c>
      <c r="E19" s="41"/>
      <c r="F19" s="41"/>
      <c r="G19" s="41"/>
      <c r="H19" s="96" t="s">
        <v>25</v>
      </c>
    </row>
    <row r="20" spans="1:8" x14ac:dyDescent="0.3">
      <c r="A20" s="95"/>
      <c r="B20" s="42" t="s">
        <v>92</v>
      </c>
      <c r="C20" s="95"/>
      <c r="D20" s="44">
        <v>0</v>
      </c>
      <c r="E20" s="41"/>
      <c r="F20" s="41"/>
      <c r="G20" s="41"/>
      <c r="H20" s="96"/>
    </row>
    <row r="21" spans="1:8" x14ac:dyDescent="0.3">
      <c r="A21" s="95"/>
      <c r="B21" s="42" t="s">
        <v>93</v>
      </c>
      <c r="C21" s="95"/>
      <c r="D21" s="44">
        <v>0</v>
      </c>
      <c r="E21" s="41"/>
      <c r="F21" s="41"/>
      <c r="G21" s="41"/>
      <c r="H21" s="96"/>
    </row>
    <row r="22" spans="1:8" x14ac:dyDescent="0.3">
      <c r="A22" s="95"/>
      <c r="B22" s="42" t="s">
        <v>94</v>
      </c>
      <c r="C22" s="95"/>
      <c r="D22" s="44">
        <v>12.094622496941</v>
      </c>
      <c r="E22" s="41"/>
      <c r="F22" s="41"/>
      <c r="G22" s="41"/>
      <c r="H22" s="96"/>
    </row>
    <row r="23" spans="1:8" ht="24.6" x14ac:dyDescent="0.3">
      <c r="A23" s="100" t="s">
        <v>58</v>
      </c>
      <c r="B23" s="94"/>
      <c r="C23" s="37"/>
      <c r="D23" s="43">
        <v>229.27110019881999</v>
      </c>
      <c r="E23" s="41"/>
      <c r="F23" s="41"/>
      <c r="G23" s="41"/>
      <c r="H23" s="47"/>
    </row>
    <row r="24" spans="1:8" x14ac:dyDescent="0.3">
      <c r="A24" s="95" t="s">
        <v>98</v>
      </c>
      <c r="B24" s="42" t="s">
        <v>91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92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93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5"/>
      <c r="B27" s="42" t="s">
        <v>94</v>
      </c>
      <c r="C27" s="37"/>
      <c r="D27" s="43">
        <v>229.27110019881999</v>
      </c>
      <c r="E27" s="41"/>
      <c r="F27" s="41"/>
      <c r="G27" s="41"/>
      <c r="H27" s="47"/>
    </row>
    <row r="28" spans="1:8" x14ac:dyDescent="0.3">
      <c r="A28" s="97" t="s">
        <v>58</v>
      </c>
      <c r="B28" s="98"/>
      <c r="C28" s="95" t="s">
        <v>96</v>
      </c>
      <c r="D28" s="44">
        <v>229.27110019881999</v>
      </c>
      <c r="E28" s="41">
        <v>0.4</v>
      </c>
      <c r="F28" s="41" t="s">
        <v>95</v>
      </c>
      <c r="G28" s="44">
        <v>573.17775049705995</v>
      </c>
      <c r="H28" s="47"/>
    </row>
    <row r="29" spans="1:8" x14ac:dyDescent="0.3">
      <c r="A29" s="99">
        <v>1</v>
      </c>
      <c r="B29" s="42" t="s">
        <v>91</v>
      </c>
      <c r="C29" s="95"/>
      <c r="D29" s="44">
        <v>0</v>
      </c>
      <c r="E29" s="41"/>
      <c r="F29" s="41"/>
      <c r="G29" s="41"/>
      <c r="H29" s="96" t="s">
        <v>25</v>
      </c>
    </row>
    <row r="30" spans="1:8" x14ac:dyDescent="0.3">
      <c r="A30" s="95"/>
      <c r="B30" s="42" t="s">
        <v>92</v>
      </c>
      <c r="C30" s="95"/>
      <c r="D30" s="44">
        <v>0</v>
      </c>
      <c r="E30" s="41"/>
      <c r="F30" s="41"/>
      <c r="G30" s="41"/>
      <c r="H30" s="96"/>
    </row>
    <row r="31" spans="1:8" x14ac:dyDescent="0.3">
      <c r="A31" s="95"/>
      <c r="B31" s="42" t="s">
        <v>93</v>
      </c>
      <c r="C31" s="95"/>
      <c r="D31" s="44">
        <v>0</v>
      </c>
      <c r="E31" s="41"/>
      <c r="F31" s="41"/>
      <c r="G31" s="41"/>
      <c r="H31" s="96"/>
    </row>
    <row r="32" spans="1:8" x14ac:dyDescent="0.3">
      <c r="A32" s="95"/>
      <c r="B32" s="42" t="s">
        <v>94</v>
      </c>
      <c r="C32" s="95"/>
      <c r="D32" s="44">
        <v>229.27110019881999</v>
      </c>
      <c r="E32" s="41"/>
      <c r="F32" s="41"/>
      <c r="G32" s="41"/>
      <c r="H32" s="96"/>
    </row>
    <row r="33" spans="1:8" x14ac:dyDescent="0.3">
      <c r="A33" s="46"/>
      <c r="C33" s="46"/>
      <c r="D33" s="40"/>
      <c r="E33" s="40"/>
      <c r="F33" s="40"/>
      <c r="G33" s="40"/>
      <c r="H33" s="49"/>
    </row>
    <row r="35" spans="1:8" x14ac:dyDescent="0.3">
      <c r="A35" s="101" t="s">
        <v>99</v>
      </c>
      <c r="B35" s="101"/>
      <c r="C35" s="101"/>
      <c r="D35" s="101"/>
      <c r="E35" s="101"/>
      <c r="F35" s="101"/>
      <c r="G35" s="101"/>
      <c r="H35" s="101"/>
    </row>
    <row r="36" spans="1:8" x14ac:dyDescent="0.3">
      <c r="A36" s="101" t="s">
        <v>100</v>
      </c>
      <c r="B36" s="101"/>
      <c r="C36" s="101"/>
      <c r="D36" s="101"/>
      <c r="E36" s="101"/>
      <c r="F36" s="101"/>
      <c r="G36" s="101"/>
      <c r="H36" s="101"/>
    </row>
  </sheetData>
  <mergeCells count="20">
    <mergeCell ref="A35:H35"/>
    <mergeCell ref="A36:H36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5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101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102</v>
      </c>
      <c r="B3" s="6" t="s">
        <v>103</v>
      </c>
      <c r="C3" s="6" t="s">
        <v>104</v>
      </c>
      <c r="D3" s="6" t="s">
        <v>105</v>
      </c>
      <c r="E3" s="6" t="s">
        <v>106</v>
      </c>
      <c r="F3" s="6" t="s">
        <v>107</v>
      </c>
      <c r="G3" s="6" t="s">
        <v>108</v>
      </c>
      <c r="H3" s="6" t="s">
        <v>109</v>
      </c>
    </row>
    <row r="4" spans="1:8" ht="39" customHeight="1" x14ac:dyDescent="0.3">
      <c r="A4" s="25" t="s">
        <v>128</v>
      </c>
      <c r="B4" s="26" t="s">
        <v>95</v>
      </c>
      <c r="C4" s="27">
        <v>0.57437499999999997</v>
      </c>
      <c r="D4" s="27">
        <v>5103.9171675885</v>
      </c>
      <c r="E4" s="26">
        <v>6</v>
      </c>
      <c r="F4" s="25" t="s">
        <v>128</v>
      </c>
      <c r="G4" s="27">
        <v>2931.5624231336001</v>
      </c>
      <c r="H4" s="28" t="s">
        <v>129</v>
      </c>
    </row>
    <row r="5" spans="1:8" ht="39" customHeight="1" x14ac:dyDescent="0.3">
      <c r="A5" s="25" t="s">
        <v>110</v>
      </c>
      <c r="B5" s="26" t="s">
        <v>95</v>
      </c>
      <c r="C5" s="27">
        <v>0.16750000000000001</v>
      </c>
      <c r="D5" s="27">
        <v>818.22700652441995</v>
      </c>
      <c r="E5" s="26">
        <v>6</v>
      </c>
      <c r="F5" s="25" t="s">
        <v>110</v>
      </c>
      <c r="G5" s="27">
        <v>137.05302359283999</v>
      </c>
      <c r="H5" s="28" t="s">
        <v>130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27-02-01</vt:lpstr>
      <vt:lpstr>ОСР 27-09-01</vt:lpstr>
      <vt:lpstr>ОСР 27-12-01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2025-11-19T06:25:31Z</dcterms:modified>
</cp:coreProperties>
</file>